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weins\Desktop\Primary Files\Payroll 10E\Forms &amp; Publications\"/>
    </mc:Choice>
  </mc:AlternateContent>
  <xr:revisionPtr revIDLastSave="0" documentId="8_{5C3A488B-1C6F-4B5B-A5B7-65D77B94996B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CPP 4-1 (#3b)" sheetId="6" r:id="rId1"/>
    <sheet name="CPP 4-1 (#3c)" sheetId="7" r:id="rId2"/>
    <sheet name="CPP 4-1 (#3d)" sheetId="8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8" l="1"/>
  <c r="J15" i="8"/>
  <c r="L15" i="8"/>
  <c r="M15" i="8"/>
  <c r="N15" i="8"/>
  <c r="P15" i="8"/>
  <c r="Q15" i="8"/>
  <c r="R15" i="8"/>
  <c r="F16" i="8"/>
  <c r="J16" i="8"/>
  <c r="L16" i="8"/>
  <c r="M16" i="8"/>
  <c r="N16" i="8"/>
  <c r="P16" i="8"/>
  <c r="Q16" i="8"/>
  <c r="R16" i="8"/>
  <c r="F17" i="8"/>
  <c r="J17" i="8"/>
  <c r="L17" i="8"/>
  <c r="M17" i="8"/>
  <c r="N17" i="8"/>
  <c r="P17" i="8"/>
  <c r="Q17" i="8"/>
  <c r="R17" i="8"/>
  <c r="L18" i="8"/>
  <c r="M18" i="8"/>
  <c r="N18" i="8"/>
  <c r="F15" i="7"/>
  <c r="J15" i="7"/>
  <c r="L15" i="7"/>
  <c r="M15" i="7"/>
  <c r="N15" i="7"/>
  <c r="O15" i="7"/>
  <c r="Q15" i="7"/>
  <c r="F16" i="7"/>
  <c r="J16" i="7"/>
  <c r="L16" i="7"/>
  <c r="M16" i="7"/>
  <c r="N16" i="7"/>
  <c r="O16" i="7"/>
  <c r="Q16" i="7"/>
  <c r="F17" i="7"/>
  <c r="J17" i="7"/>
  <c r="L17" i="7"/>
  <c r="N17" i="7"/>
  <c r="O17" i="7"/>
  <c r="Q17" i="7"/>
  <c r="F18" i="7"/>
  <c r="J18" i="7"/>
  <c r="L18" i="7"/>
  <c r="N18" i="7"/>
  <c r="O18" i="7"/>
  <c r="Q18" i="7"/>
  <c r="F15" i="6"/>
  <c r="I15" i="6"/>
  <c r="J15" i="6"/>
  <c r="L15" i="6"/>
  <c r="M15" i="6"/>
  <c r="N15" i="6"/>
  <c r="O15" i="6"/>
  <c r="Q15" i="6"/>
  <c r="R15" i="6"/>
  <c r="F16" i="6"/>
  <c r="I16" i="6"/>
  <c r="J16" i="6"/>
  <c r="L16" i="6"/>
  <c r="M16" i="6"/>
  <c r="N16" i="6"/>
  <c r="O16" i="6"/>
  <c r="Q16" i="6"/>
  <c r="R16" i="6"/>
  <c r="F17" i="6"/>
  <c r="I17" i="6"/>
  <c r="J17" i="6"/>
  <c r="L17" i="6"/>
  <c r="M17" i="6"/>
  <c r="N17" i="6"/>
  <c r="O17" i="6"/>
  <c r="Q17" i="6"/>
  <c r="R17" i="6"/>
  <c r="F18" i="6"/>
  <c r="I18" i="6"/>
  <c r="J18" i="6"/>
  <c r="L18" i="6"/>
  <c r="M18" i="6"/>
  <c r="N18" i="6"/>
  <c r="O18" i="6"/>
  <c r="Q18" i="6"/>
  <c r="R18" i="6"/>
</calcChain>
</file>

<file path=xl/sharedStrings.xml><?xml version="1.0" encoding="utf-8"?>
<sst xmlns="http://schemas.openxmlformats.org/spreadsheetml/2006/main" count="156" uniqueCount="44">
  <si>
    <t>Employee Earnings Record</t>
  </si>
  <si>
    <t>Name</t>
  </si>
  <si>
    <t>Calvin Bell</t>
  </si>
  <si>
    <t>Marital Status</t>
  </si>
  <si>
    <t>Single</t>
  </si>
  <si>
    <t>Address</t>
  </si>
  <si>
    <t>2222 Sacker Place</t>
  </si>
  <si>
    <t>Fed. Withholding Allow.</t>
  </si>
  <si>
    <t>Durham, NC 27701</t>
  </si>
  <si>
    <t>State Withholding Allow.</t>
  </si>
  <si>
    <t>SS#</t>
  </si>
  <si>
    <t>500-00-0000</t>
  </si>
  <si>
    <t>Earnings</t>
  </si>
  <si>
    <t>Deductions</t>
  </si>
  <si>
    <t>Pay Period Ending</t>
  </si>
  <si>
    <t>Regular Hours Worked</t>
  </si>
  <si>
    <t>Regular Pay Rate</t>
  </si>
  <si>
    <t>Regular Wages</t>
  </si>
  <si>
    <t>Overtime Hours Worked</t>
  </si>
  <si>
    <t>Overtime Pay Rate</t>
  </si>
  <si>
    <t>Overtime Wages</t>
  </si>
  <si>
    <t>Gross Pay</t>
  </si>
  <si>
    <t>Federal Withholding Tax</t>
  </si>
  <si>
    <t>State Withholding Tax</t>
  </si>
  <si>
    <t>Social Security Tax</t>
  </si>
  <si>
    <t>Medicare Tax</t>
  </si>
  <si>
    <t>Retirement Contribution</t>
  </si>
  <si>
    <t>Life Insurance</t>
  </si>
  <si>
    <t>Charitable Contribution</t>
  </si>
  <si>
    <t>Additional Withholding</t>
  </si>
  <si>
    <t>Check Number</t>
  </si>
  <si>
    <t>Net Pay</t>
  </si>
  <si>
    <t>1st Quarter</t>
  </si>
  <si>
    <t>n/a</t>
  </si>
  <si>
    <t>2nd Quarter</t>
  </si>
  <si>
    <t>3rd Quarter</t>
  </si>
  <si>
    <t>4th Quarter</t>
  </si>
  <si>
    <t>David Alexander</t>
  </si>
  <si>
    <t>454-54-5454</t>
  </si>
  <si>
    <t>Michael Sierra</t>
  </si>
  <si>
    <t>Married</t>
  </si>
  <si>
    <t>200 Mississippi Road</t>
  </si>
  <si>
    <t>232-32-3232</t>
  </si>
  <si>
    <t>1 Freedom Boulevard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</si>
</sst>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m/d;@"/>
    <numFmt numFmtId="165" formatCode="0.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0" fillId="2" borderId="2" xfId="0" applyFill="1" applyBorder="1"/>
    <xf numFmtId="0" fontId="0" fillId="2" borderId="3" xfId="0" applyFill="1" applyBorder="1" applyAlignment="1">
      <alignment horizontal="center" textRotation="90"/>
    </xf>
    <xf numFmtId="0" fontId="0" fillId="2" borderId="3" xfId="0" applyFill="1" applyBorder="1"/>
    <xf numFmtId="44" fontId="0" fillId="2" borderId="0" xfId="1" applyFont="1" applyFill="1"/>
    <xf numFmtId="0" fontId="0" fillId="2" borderId="7" xfId="0" applyFill="1" applyBorder="1"/>
    <xf numFmtId="0" fontId="0" fillId="2" borderId="1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4" xfId="0" applyFill="1" applyBorder="1" applyAlignment="1">
      <alignment horizontal="center"/>
    </xf>
    <xf numFmtId="44" fontId="0" fillId="2" borderId="3" xfId="1" applyFont="1" applyFill="1" applyBorder="1"/>
    <xf numFmtId="0" fontId="0" fillId="2" borderId="3" xfId="0" applyFill="1" applyBorder="1" applyAlignment="1">
      <alignment horizontal="center"/>
    </xf>
    <xf numFmtId="164" fontId="0" fillId="2" borderId="3" xfId="0" applyNumberFormat="1" applyFill="1" applyBorder="1" applyAlignment="1">
      <alignment horizontal="center"/>
    </xf>
    <xf numFmtId="44" fontId="0" fillId="2" borderId="3" xfId="1" applyFont="1" applyFill="1" applyBorder="1" applyAlignment="1">
      <alignment horizontal="center"/>
    </xf>
    <xf numFmtId="44" fontId="0" fillId="2" borderId="4" xfId="1" applyFont="1" applyFill="1" applyBorder="1"/>
    <xf numFmtId="44" fontId="0" fillId="2" borderId="4" xfId="1" applyFont="1" applyFill="1" applyBorder="1" applyAlignment="1">
      <alignment horizontal="center"/>
    </xf>
    <xf numFmtId="164" fontId="0" fillId="2" borderId="4" xfId="0" applyNumberFormat="1" applyFill="1" applyBorder="1" applyAlignment="1">
      <alignment horizontal="center"/>
    </xf>
    <xf numFmtId="165" fontId="0" fillId="2" borderId="0" xfId="0" applyNumberFormat="1" applyFill="1"/>
    <xf numFmtId="0" fontId="0" fillId="2" borderId="3" xfId="0" quotePrefix="1" applyFill="1" applyBorder="1" applyAlignment="1">
      <alignment horizontal="center"/>
    </xf>
    <xf numFmtId="14" fontId="0" fillId="2" borderId="3" xfId="0" applyNumberFormat="1" applyFill="1" applyBorder="1" applyAlignment="1">
      <alignment horizontal="center"/>
    </xf>
    <xf numFmtId="0" fontId="0" fillId="2" borderId="4" xfId="0" quotePrefix="1" applyFill="1" applyBorder="1" applyAlignment="1">
      <alignment horizontal="center"/>
    </xf>
    <xf numFmtId="14" fontId="0" fillId="2" borderId="4" xfId="0" applyNumberFormat="1" applyFill="1" applyBorder="1" applyAlignment="1">
      <alignment horizontal="center"/>
    </xf>
    <xf numFmtId="44" fontId="0" fillId="2" borderId="0" xfId="0" applyNumberFormat="1" applyFill="1"/>
    <xf numFmtId="0" fontId="0" fillId="2" borderId="2" xfId="0" applyFill="1" applyBorder="1" applyAlignment="1">
      <alignment horizontal="left"/>
    </xf>
    <xf numFmtId="16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44" fontId="0" fillId="2" borderId="0" xfId="1" applyFont="1" applyFill="1" applyBorder="1" applyAlignment="1">
      <alignment horizontal="center"/>
    </xf>
    <xf numFmtId="44" fontId="0" fillId="2" borderId="0" xfId="1" applyFont="1" applyFill="1" applyBorder="1"/>
    <xf numFmtId="14" fontId="0" fillId="2" borderId="0" xfId="0" applyNumberFormat="1" applyFill="1" applyAlignment="1">
      <alignment horizontal="center"/>
    </xf>
    <xf numFmtId="0" fontId="0" fillId="2" borderId="0" xfId="0" quotePrefix="1" applyFill="1" applyAlignment="1">
      <alignment horizontal="center"/>
    </xf>
    <xf numFmtId="0" fontId="2" fillId="2" borderId="0" xfId="0" applyFont="1" applyFill="1" applyAlignment="1">
      <alignment horizontal="center"/>
    </xf>
    <xf numFmtId="0" fontId="0" fillId="2" borderId="1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3" fillId="2" borderId="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5" xfId="0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U27"/>
  <sheetViews>
    <sheetView zoomScaleNormal="100" workbookViewId="0">
      <selection activeCell="Z22" sqref="Z22"/>
    </sheetView>
  </sheetViews>
  <sheetFormatPr defaultColWidth="9.140625" defaultRowHeight="15" x14ac:dyDescent="0.25"/>
  <cols>
    <col min="1" max="1" width="1.42578125" style="1" customWidth="1"/>
    <col min="2" max="2" width="1.28515625" style="1" customWidth="1"/>
    <col min="3" max="3" width="11.42578125" style="1" customWidth="1"/>
    <col min="4" max="4" width="7.140625" style="1" customWidth="1"/>
    <col min="5" max="5" width="9" style="1" customWidth="1"/>
    <col min="6" max="6" width="11.5703125" style="1" bestFit="1" customWidth="1"/>
    <col min="7" max="7" width="7.140625" style="1" customWidth="1"/>
    <col min="8" max="8" width="9" style="1" customWidth="1"/>
    <col min="9" max="9" width="11.5703125" style="1" bestFit="1" customWidth="1"/>
    <col min="10" max="10" width="11.28515625" style="1" customWidth="1"/>
    <col min="11" max="11" width="9.42578125" style="1" customWidth="1"/>
    <col min="12" max="13" width="9.85546875" style="1" bestFit="1" customWidth="1"/>
    <col min="14" max="14" width="9.140625" style="1" customWidth="1"/>
    <col min="15" max="15" width="9.85546875" style="1" bestFit="1" customWidth="1"/>
    <col min="16" max="16" width="9.140625" style="1" customWidth="1"/>
    <col min="17" max="17" width="9.85546875" style="1" bestFit="1" customWidth="1"/>
    <col min="18" max="18" width="9.140625" style="1" customWidth="1"/>
    <col min="19" max="19" width="7.140625" style="1" customWidth="1"/>
    <col min="20" max="20" width="11.42578125" style="1" customWidth="1"/>
    <col min="21" max="21" width="1.42578125" style="1" customWidth="1"/>
    <col min="22" max="16384" width="9.140625" style="1"/>
  </cols>
  <sheetData>
    <row r="1" spans="2:21" ht="7.5" customHeight="1" x14ac:dyDescent="0.25"/>
    <row r="2" spans="2:21" ht="7.5" customHeight="1" x14ac:dyDescent="0.25"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8"/>
    </row>
    <row r="3" spans="2:21" ht="18.75" x14ac:dyDescent="0.3">
      <c r="B3" s="9"/>
      <c r="C3" s="34" t="s">
        <v>0</v>
      </c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10"/>
    </row>
    <row r="4" spans="2:21" ht="7.5" customHeight="1" x14ac:dyDescent="0.25">
      <c r="B4" s="9"/>
      <c r="U4" s="10"/>
    </row>
    <row r="5" spans="2:21" x14ac:dyDescent="0.25">
      <c r="B5" s="9"/>
      <c r="C5" s="1" t="s">
        <v>1</v>
      </c>
      <c r="E5" s="2" t="s">
        <v>2</v>
      </c>
      <c r="F5" s="2"/>
      <c r="G5" s="2"/>
      <c r="H5" s="2"/>
      <c r="I5" s="2"/>
      <c r="K5" s="1" t="s">
        <v>3</v>
      </c>
      <c r="O5" s="2" t="s">
        <v>4</v>
      </c>
      <c r="P5" s="2"/>
      <c r="Q5" s="2"/>
      <c r="R5" s="2"/>
      <c r="S5" s="2"/>
      <c r="U5" s="10"/>
    </row>
    <row r="6" spans="2:21" ht="7.5" customHeight="1" x14ac:dyDescent="0.25">
      <c r="B6" s="9"/>
      <c r="U6" s="10"/>
    </row>
    <row r="7" spans="2:21" x14ac:dyDescent="0.25">
      <c r="B7" s="9"/>
      <c r="C7" s="1" t="s">
        <v>5</v>
      </c>
      <c r="E7" s="2" t="s">
        <v>6</v>
      </c>
      <c r="F7" s="2"/>
      <c r="G7" s="2"/>
      <c r="H7" s="2"/>
      <c r="I7" s="2"/>
      <c r="K7" s="1" t="s">
        <v>7</v>
      </c>
      <c r="O7" s="27">
        <v>2</v>
      </c>
      <c r="P7" s="2"/>
      <c r="Q7" s="2"/>
      <c r="R7" s="2"/>
      <c r="S7" s="2"/>
      <c r="U7" s="10"/>
    </row>
    <row r="8" spans="2:21" ht="7.5" customHeight="1" x14ac:dyDescent="0.25">
      <c r="B8" s="9"/>
      <c r="E8" s="35" t="s">
        <v>8</v>
      </c>
      <c r="F8" s="35"/>
      <c r="G8" s="35"/>
      <c r="H8" s="35"/>
      <c r="I8" s="35"/>
      <c r="U8" s="10"/>
    </row>
    <row r="9" spans="2:21" ht="7.5" customHeight="1" x14ac:dyDescent="0.25">
      <c r="B9" s="9"/>
      <c r="E9" s="36"/>
      <c r="F9" s="36"/>
      <c r="G9" s="36"/>
      <c r="H9" s="36"/>
      <c r="I9" s="36"/>
      <c r="K9" s="37" t="s">
        <v>9</v>
      </c>
      <c r="L9" s="37"/>
      <c r="M9" s="37"/>
      <c r="N9" s="37"/>
      <c r="O9" s="37">
        <v>1</v>
      </c>
      <c r="P9" s="37"/>
      <c r="Q9" s="37"/>
      <c r="R9" s="37"/>
      <c r="S9" s="37"/>
      <c r="U9" s="10"/>
    </row>
    <row r="10" spans="2:21" ht="7.5" customHeight="1" x14ac:dyDescent="0.25">
      <c r="B10" s="9"/>
      <c r="K10" s="37"/>
      <c r="L10" s="37"/>
      <c r="M10" s="37"/>
      <c r="N10" s="37"/>
      <c r="O10" s="36"/>
      <c r="P10" s="36"/>
      <c r="Q10" s="36"/>
      <c r="R10" s="36"/>
      <c r="S10" s="36"/>
      <c r="U10" s="10"/>
    </row>
    <row r="11" spans="2:21" x14ac:dyDescent="0.25">
      <c r="B11" s="9"/>
      <c r="C11" s="1" t="s">
        <v>10</v>
      </c>
      <c r="E11" s="2" t="s">
        <v>11</v>
      </c>
      <c r="F11" s="2"/>
      <c r="G11" s="2"/>
      <c r="H11" s="2"/>
      <c r="I11" s="2"/>
      <c r="U11" s="10"/>
    </row>
    <row r="12" spans="2:21" x14ac:dyDescent="0.25">
      <c r="B12" s="9"/>
      <c r="U12" s="10"/>
    </row>
    <row r="13" spans="2:21" x14ac:dyDescent="0.25">
      <c r="B13" s="9"/>
      <c r="C13" s="4"/>
      <c r="D13" s="38" t="s">
        <v>12</v>
      </c>
      <c r="E13" s="39"/>
      <c r="F13" s="39"/>
      <c r="G13" s="39"/>
      <c r="H13" s="39"/>
      <c r="I13" s="39"/>
      <c r="J13" s="40"/>
      <c r="K13" s="38" t="s">
        <v>13</v>
      </c>
      <c r="L13" s="39"/>
      <c r="M13" s="39"/>
      <c r="N13" s="39"/>
      <c r="O13" s="39"/>
      <c r="P13" s="39"/>
      <c r="Q13" s="39"/>
      <c r="R13" s="40"/>
      <c r="S13" s="41"/>
      <c r="T13" s="42"/>
      <c r="U13" s="10"/>
    </row>
    <row r="14" spans="2:21" ht="122.25" x14ac:dyDescent="0.25">
      <c r="B14" s="9"/>
      <c r="C14" s="3" t="s">
        <v>14</v>
      </c>
      <c r="D14" s="3" t="s">
        <v>15</v>
      </c>
      <c r="E14" s="3" t="s">
        <v>16</v>
      </c>
      <c r="F14" s="3" t="s">
        <v>17</v>
      </c>
      <c r="G14" s="3" t="s">
        <v>18</v>
      </c>
      <c r="H14" s="3" t="s">
        <v>19</v>
      </c>
      <c r="I14" s="3" t="s">
        <v>20</v>
      </c>
      <c r="J14" s="3" t="s">
        <v>21</v>
      </c>
      <c r="K14" s="3" t="s">
        <v>22</v>
      </c>
      <c r="L14" s="3" t="s">
        <v>23</v>
      </c>
      <c r="M14" s="3" t="s">
        <v>24</v>
      </c>
      <c r="N14" s="3" t="s">
        <v>25</v>
      </c>
      <c r="O14" s="3" t="s">
        <v>26</v>
      </c>
      <c r="P14" s="3" t="s">
        <v>27</v>
      </c>
      <c r="Q14" s="3" t="s">
        <v>28</v>
      </c>
      <c r="R14" s="3" t="s">
        <v>29</v>
      </c>
      <c r="S14" s="3" t="s">
        <v>30</v>
      </c>
      <c r="T14" s="3" t="s">
        <v>31</v>
      </c>
      <c r="U14" s="10"/>
    </row>
    <row r="15" spans="2:21" x14ac:dyDescent="0.25">
      <c r="B15" s="9"/>
      <c r="C15" s="16" t="s">
        <v>32</v>
      </c>
      <c r="D15" s="15" t="s">
        <v>33</v>
      </c>
      <c r="E15" s="17" t="s">
        <v>33</v>
      </c>
      <c r="F15" s="14">
        <f>292*13</f>
        <v>3796</v>
      </c>
      <c r="G15" s="15" t="s">
        <v>33</v>
      </c>
      <c r="H15" s="17" t="s">
        <v>33</v>
      </c>
      <c r="I15" s="14">
        <f>125.93*13</f>
        <v>1637.0900000000001</v>
      </c>
      <c r="J15" s="14">
        <f>417.93*13</f>
        <v>5433.09</v>
      </c>
      <c r="K15" s="14">
        <v>169</v>
      </c>
      <c r="L15" s="14">
        <f>19.64*13</f>
        <v>255.32</v>
      </c>
      <c r="M15" s="14">
        <f>25.91*13</f>
        <v>336.83</v>
      </c>
      <c r="N15" s="14">
        <f>6.06*13</f>
        <v>78.78</v>
      </c>
      <c r="O15" s="14">
        <f>25.08*13</f>
        <v>326.03999999999996</v>
      </c>
      <c r="P15" s="14">
        <v>0</v>
      </c>
      <c r="Q15" s="14">
        <f>15*13</f>
        <v>195</v>
      </c>
      <c r="R15" s="14">
        <f>7*13</f>
        <v>91</v>
      </c>
      <c r="S15" s="15"/>
      <c r="T15" s="14">
        <v>3981.12</v>
      </c>
      <c r="U15" s="10"/>
    </row>
    <row r="16" spans="2:21" x14ac:dyDescent="0.25">
      <c r="B16" s="9"/>
      <c r="C16" s="16" t="s">
        <v>34</v>
      </c>
      <c r="D16" s="15" t="s">
        <v>33</v>
      </c>
      <c r="E16" s="17" t="s">
        <v>33</v>
      </c>
      <c r="F16" s="14">
        <f>292*13</f>
        <v>3796</v>
      </c>
      <c r="G16" s="15" t="s">
        <v>33</v>
      </c>
      <c r="H16" s="17" t="s">
        <v>33</v>
      </c>
      <c r="I16" s="14">
        <f>125.93*13</f>
        <v>1637.0900000000001</v>
      </c>
      <c r="J16" s="14">
        <f>417.93*13</f>
        <v>5433.09</v>
      </c>
      <c r="K16" s="14">
        <v>169</v>
      </c>
      <c r="L16" s="14">
        <f>19.64*13</f>
        <v>255.32</v>
      </c>
      <c r="M16" s="14">
        <f>25.91*13</f>
        <v>336.83</v>
      </c>
      <c r="N16" s="14">
        <f>6.06*13</f>
        <v>78.78</v>
      </c>
      <c r="O16" s="14">
        <f>25.08*13</f>
        <v>326.03999999999996</v>
      </c>
      <c r="P16" s="14">
        <v>0</v>
      </c>
      <c r="Q16" s="14">
        <f>15*13</f>
        <v>195</v>
      </c>
      <c r="R16" s="14">
        <f>7*13</f>
        <v>91</v>
      </c>
      <c r="S16" s="15"/>
      <c r="T16" s="14">
        <v>3981.12</v>
      </c>
      <c r="U16" s="10"/>
    </row>
    <row r="17" spans="2:21" x14ac:dyDescent="0.25">
      <c r="B17" s="9"/>
      <c r="C17" s="16" t="s">
        <v>35</v>
      </c>
      <c r="D17" s="15" t="s">
        <v>33</v>
      </c>
      <c r="E17" s="17" t="s">
        <v>33</v>
      </c>
      <c r="F17" s="14">
        <f>292*13</f>
        <v>3796</v>
      </c>
      <c r="G17" s="15" t="s">
        <v>33</v>
      </c>
      <c r="H17" s="17" t="s">
        <v>33</v>
      </c>
      <c r="I17" s="14">
        <f>125.93*13</f>
        <v>1637.0900000000001</v>
      </c>
      <c r="J17" s="14">
        <f>417.93*13</f>
        <v>5433.09</v>
      </c>
      <c r="K17" s="14">
        <v>169</v>
      </c>
      <c r="L17" s="14">
        <f>19.64*13</f>
        <v>255.32</v>
      </c>
      <c r="M17" s="14">
        <f>25.91*13</f>
        <v>336.83</v>
      </c>
      <c r="N17" s="14">
        <f>6.06*13</f>
        <v>78.78</v>
      </c>
      <c r="O17" s="14">
        <f>25.08*13</f>
        <v>326.03999999999996</v>
      </c>
      <c r="P17" s="14">
        <v>0</v>
      </c>
      <c r="Q17" s="14">
        <f>15*13</f>
        <v>195</v>
      </c>
      <c r="R17" s="14">
        <f>7*13</f>
        <v>91</v>
      </c>
      <c r="S17" s="15"/>
      <c r="T17" s="14">
        <v>3981.12</v>
      </c>
      <c r="U17" s="10"/>
    </row>
    <row r="18" spans="2:21" x14ac:dyDescent="0.25">
      <c r="B18" s="9"/>
      <c r="C18" s="16" t="s">
        <v>36</v>
      </c>
      <c r="D18" s="15" t="s">
        <v>33</v>
      </c>
      <c r="E18" s="17" t="s">
        <v>33</v>
      </c>
      <c r="F18" s="14">
        <f>292*10</f>
        <v>2920</v>
      </c>
      <c r="G18" s="15" t="s">
        <v>33</v>
      </c>
      <c r="H18" s="17" t="s">
        <v>33</v>
      </c>
      <c r="I18" s="14">
        <f>125.93*10</f>
        <v>1259.3000000000002</v>
      </c>
      <c r="J18" s="14">
        <f>417.93*10</f>
        <v>4179.3</v>
      </c>
      <c r="K18" s="14">
        <v>130</v>
      </c>
      <c r="L18" s="14">
        <f>19.64*10</f>
        <v>196.4</v>
      </c>
      <c r="M18" s="14">
        <f>25.91*10</f>
        <v>259.10000000000002</v>
      </c>
      <c r="N18" s="14">
        <f>6.06*10</f>
        <v>60.599999999999994</v>
      </c>
      <c r="O18" s="14">
        <f>25.08*10</f>
        <v>250.79999999999998</v>
      </c>
      <c r="P18" s="14">
        <v>0</v>
      </c>
      <c r="Q18" s="14">
        <f>15*10</f>
        <v>150</v>
      </c>
      <c r="R18" s="14">
        <f>7*10</f>
        <v>70</v>
      </c>
      <c r="S18" s="15"/>
      <c r="T18" s="14">
        <v>3062.4</v>
      </c>
      <c r="U18" s="10"/>
    </row>
    <row r="19" spans="2:21" ht="7.5" customHeight="1" x14ac:dyDescent="0.25">
      <c r="B19" s="11"/>
      <c r="C19" s="20"/>
      <c r="D19" s="13"/>
      <c r="E19" s="19"/>
      <c r="F19" s="18"/>
      <c r="G19" s="13"/>
      <c r="H19" s="1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3"/>
      <c r="T19" s="18"/>
      <c r="U19" s="12"/>
    </row>
    <row r="20" spans="2:21" ht="6.75" customHeight="1" x14ac:dyDescent="0.25">
      <c r="C20" s="28"/>
      <c r="D20" s="29"/>
      <c r="E20" s="30"/>
      <c r="F20" s="31"/>
      <c r="G20" s="29"/>
      <c r="H20" s="30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29"/>
      <c r="T20" s="31"/>
    </row>
    <row r="21" spans="2:21" x14ac:dyDescent="0.25">
      <c r="C21" s="28"/>
      <c r="D21" s="29"/>
      <c r="E21" s="30"/>
      <c r="F21" s="31"/>
      <c r="G21" s="29"/>
      <c r="H21" s="30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29"/>
      <c r="T21" s="31"/>
    </row>
    <row r="22" spans="2:21" x14ac:dyDescent="0.25">
      <c r="C22" s="28"/>
      <c r="D22" s="29"/>
      <c r="E22" s="31"/>
      <c r="F22" s="31"/>
      <c r="G22" s="29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29"/>
      <c r="T22" s="31"/>
    </row>
    <row r="23" spans="2:21" x14ac:dyDescent="0.25">
      <c r="C23" s="28"/>
      <c r="D23" s="29"/>
      <c r="E23" s="31"/>
      <c r="F23" s="31"/>
      <c r="G23" s="29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29"/>
      <c r="T23" s="31"/>
    </row>
    <row r="24" spans="2:21" x14ac:dyDescent="0.25">
      <c r="C24" s="28"/>
      <c r="D24" s="29"/>
      <c r="E24" s="31"/>
      <c r="F24" s="31"/>
      <c r="G24" s="29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29"/>
      <c r="T24" s="31"/>
    </row>
    <row r="25" spans="2:21" ht="7.5" customHeight="1" x14ac:dyDescent="0.25"/>
    <row r="26" spans="2:21" ht="7.5" customHeight="1" x14ac:dyDescent="0.25"/>
    <row r="27" spans="2:21" ht="7.5" customHeight="1" x14ac:dyDescent="0.25"/>
  </sheetData>
  <mergeCells count="7">
    <mergeCell ref="C3:T3"/>
    <mergeCell ref="E8:I9"/>
    <mergeCell ref="K9:N10"/>
    <mergeCell ref="O9:S10"/>
    <mergeCell ref="D13:J13"/>
    <mergeCell ref="S13:T13"/>
    <mergeCell ref="K13:R13"/>
  </mergeCells>
  <pageMargins left="0.7" right="0.7" top="0.75" bottom="0.75" header="0.3" footer="0.3"/>
  <pageSetup scale="75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W32"/>
  <sheetViews>
    <sheetView zoomScaleNormal="100" workbookViewId="0">
      <selection activeCell="T21" sqref="T21"/>
    </sheetView>
  </sheetViews>
  <sheetFormatPr defaultColWidth="9.140625" defaultRowHeight="15" x14ac:dyDescent="0.25"/>
  <cols>
    <col min="1" max="1" width="1.42578125" style="1" customWidth="1"/>
    <col min="2" max="2" width="1.28515625" style="1" customWidth="1"/>
    <col min="3" max="3" width="11.42578125" style="1" customWidth="1"/>
    <col min="4" max="4" width="7.140625" style="1" customWidth="1"/>
    <col min="5" max="5" width="9" style="1" customWidth="1"/>
    <col min="6" max="6" width="12.7109375" style="1" bestFit="1" customWidth="1"/>
    <col min="7" max="7" width="7.140625" style="1" customWidth="1"/>
    <col min="8" max="9" width="9" style="1" customWidth="1"/>
    <col min="10" max="10" width="12.7109375" style="1" bestFit="1" customWidth="1"/>
    <col min="11" max="11" width="12.5703125" style="1" customWidth="1"/>
    <col min="12" max="13" width="11.5703125" style="1" bestFit="1" customWidth="1"/>
    <col min="14" max="14" width="9.85546875" style="1" bestFit="1" customWidth="1"/>
    <col min="15" max="15" width="11.5703125" style="1" bestFit="1" customWidth="1"/>
    <col min="16" max="16" width="9.140625" style="1" customWidth="1"/>
    <col min="17" max="17" width="9.85546875" style="1" bestFit="1" customWidth="1"/>
    <col min="18" max="18" width="9.140625" style="1" customWidth="1"/>
    <col min="19" max="19" width="7.140625" style="1" customWidth="1"/>
    <col min="20" max="20" width="12.7109375" style="1" bestFit="1" customWidth="1"/>
    <col min="21" max="21" width="1.42578125" style="1" customWidth="1"/>
    <col min="22" max="16384" width="9.140625" style="1"/>
  </cols>
  <sheetData>
    <row r="1" spans="2:23" ht="7.5" customHeight="1" x14ac:dyDescent="0.25"/>
    <row r="2" spans="2:23" ht="7.5" customHeight="1" x14ac:dyDescent="0.25"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8"/>
    </row>
    <row r="3" spans="2:23" ht="18.75" x14ac:dyDescent="0.3">
      <c r="B3" s="9"/>
      <c r="C3" s="34" t="s">
        <v>0</v>
      </c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10"/>
    </row>
    <row r="4" spans="2:23" ht="7.5" customHeight="1" x14ac:dyDescent="0.25">
      <c r="B4" s="9"/>
      <c r="U4" s="10"/>
    </row>
    <row r="5" spans="2:23" x14ac:dyDescent="0.25">
      <c r="B5" s="9"/>
      <c r="C5" s="1" t="s">
        <v>1</v>
      </c>
      <c r="E5" s="2" t="s">
        <v>37</v>
      </c>
      <c r="F5" s="2"/>
      <c r="G5" s="2"/>
      <c r="H5" s="2"/>
      <c r="I5" s="2"/>
      <c r="K5" s="1" t="s">
        <v>3</v>
      </c>
      <c r="O5" s="2" t="s">
        <v>4</v>
      </c>
      <c r="P5" s="2"/>
      <c r="Q5" s="2"/>
      <c r="R5" s="2"/>
      <c r="S5" s="2"/>
      <c r="U5" s="10"/>
    </row>
    <row r="6" spans="2:23" ht="7.5" customHeight="1" x14ac:dyDescent="0.25">
      <c r="B6" s="9"/>
      <c r="U6" s="10"/>
    </row>
    <row r="7" spans="2:23" x14ac:dyDescent="0.25">
      <c r="B7" s="9"/>
      <c r="C7" s="1" t="s">
        <v>5</v>
      </c>
      <c r="E7" s="2" t="s">
        <v>43</v>
      </c>
      <c r="F7" s="2"/>
      <c r="G7" s="2"/>
      <c r="H7" s="2"/>
      <c r="I7" s="2"/>
      <c r="K7" s="1" t="s">
        <v>7</v>
      </c>
      <c r="O7" s="27">
        <v>1</v>
      </c>
      <c r="P7" s="2"/>
      <c r="Q7" s="2"/>
      <c r="R7" s="2"/>
      <c r="S7" s="2"/>
      <c r="U7" s="10"/>
    </row>
    <row r="8" spans="2:23" ht="7.5" customHeight="1" x14ac:dyDescent="0.25">
      <c r="B8" s="9"/>
      <c r="E8" s="35" t="s">
        <v>8</v>
      </c>
      <c r="F8" s="35"/>
      <c r="G8" s="35"/>
      <c r="H8" s="35"/>
      <c r="I8" s="35"/>
      <c r="U8" s="10"/>
    </row>
    <row r="9" spans="2:23" ht="7.5" customHeight="1" x14ac:dyDescent="0.25">
      <c r="B9" s="9"/>
      <c r="E9" s="36"/>
      <c r="F9" s="36"/>
      <c r="G9" s="36"/>
      <c r="H9" s="36"/>
      <c r="I9" s="36"/>
      <c r="K9" s="37" t="s">
        <v>9</v>
      </c>
      <c r="L9" s="37"/>
      <c r="M9" s="37"/>
      <c r="N9" s="37"/>
      <c r="O9" s="37">
        <v>1</v>
      </c>
      <c r="P9" s="37"/>
      <c r="Q9" s="37"/>
      <c r="R9" s="37"/>
      <c r="S9" s="37"/>
      <c r="U9" s="10"/>
    </row>
    <row r="10" spans="2:23" ht="7.5" customHeight="1" x14ac:dyDescent="0.25">
      <c r="B10" s="9"/>
      <c r="K10" s="37"/>
      <c r="L10" s="37"/>
      <c r="M10" s="37"/>
      <c r="N10" s="37"/>
      <c r="O10" s="36"/>
      <c r="P10" s="36"/>
      <c r="Q10" s="36"/>
      <c r="R10" s="36"/>
      <c r="S10" s="36"/>
      <c r="U10" s="10"/>
    </row>
    <row r="11" spans="2:23" x14ac:dyDescent="0.25">
      <c r="B11" s="9"/>
      <c r="C11" s="1" t="s">
        <v>10</v>
      </c>
      <c r="E11" s="2" t="s">
        <v>38</v>
      </c>
      <c r="F11" s="2"/>
      <c r="G11" s="2"/>
      <c r="H11" s="2"/>
      <c r="I11" s="2"/>
      <c r="U11" s="10"/>
    </row>
    <row r="12" spans="2:23" x14ac:dyDescent="0.25">
      <c r="B12" s="9"/>
      <c r="U12" s="10"/>
    </row>
    <row r="13" spans="2:23" x14ac:dyDescent="0.25">
      <c r="B13" s="9"/>
      <c r="C13" s="4"/>
      <c r="D13" s="38" t="s">
        <v>12</v>
      </c>
      <c r="E13" s="39"/>
      <c r="F13" s="39"/>
      <c r="G13" s="39"/>
      <c r="H13" s="39"/>
      <c r="I13" s="39"/>
      <c r="J13" s="40"/>
      <c r="K13" s="38" t="s">
        <v>13</v>
      </c>
      <c r="L13" s="39"/>
      <c r="M13" s="39"/>
      <c r="N13" s="39"/>
      <c r="O13" s="39"/>
      <c r="P13" s="39"/>
      <c r="Q13" s="39"/>
      <c r="R13" s="40"/>
      <c r="S13" s="41"/>
      <c r="T13" s="42"/>
      <c r="U13" s="10"/>
    </row>
    <row r="14" spans="2:23" ht="122.25" x14ac:dyDescent="0.25">
      <c r="B14" s="9"/>
      <c r="C14" s="3" t="s">
        <v>14</v>
      </c>
      <c r="D14" s="3" t="s">
        <v>15</v>
      </c>
      <c r="E14" s="3" t="s">
        <v>16</v>
      </c>
      <c r="F14" s="3" t="s">
        <v>17</v>
      </c>
      <c r="G14" s="3" t="s">
        <v>18</v>
      </c>
      <c r="H14" s="3" t="s">
        <v>19</v>
      </c>
      <c r="I14" s="3" t="s">
        <v>20</v>
      </c>
      <c r="J14" s="3" t="s">
        <v>21</v>
      </c>
      <c r="K14" s="3" t="s">
        <v>22</v>
      </c>
      <c r="L14" s="3" t="s">
        <v>23</v>
      </c>
      <c r="M14" s="3" t="s">
        <v>24</v>
      </c>
      <c r="N14" s="3" t="s">
        <v>25</v>
      </c>
      <c r="O14" s="3" t="s">
        <v>26</v>
      </c>
      <c r="P14" s="3" t="s">
        <v>27</v>
      </c>
      <c r="Q14" s="3" t="s">
        <v>28</v>
      </c>
      <c r="R14" s="3" t="s">
        <v>29</v>
      </c>
      <c r="S14" s="3" t="s">
        <v>30</v>
      </c>
      <c r="T14" s="3" t="s">
        <v>31</v>
      </c>
      <c r="U14" s="10"/>
    </row>
    <row r="15" spans="2:23" x14ac:dyDescent="0.25">
      <c r="B15" s="9"/>
      <c r="C15" s="23" t="s">
        <v>32</v>
      </c>
      <c r="D15" s="15" t="s">
        <v>33</v>
      </c>
      <c r="E15" s="17" t="s">
        <v>33</v>
      </c>
      <c r="F15" s="14">
        <f>4050*13</f>
        <v>52650</v>
      </c>
      <c r="G15" s="15" t="s">
        <v>33</v>
      </c>
      <c r="H15" s="17" t="s">
        <v>33</v>
      </c>
      <c r="I15" s="17">
        <v>0</v>
      </c>
      <c r="J15" s="14">
        <f>F15+I15</f>
        <v>52650</v>
      </c>
      <c r="K15" s="14">
        <v>8895.64</v>
      </c>
      <c r="L15" s="14">
        <f>178.2*13</f>
        <v>2316.6</v>
      </c>
      <c r="M15" s="14">
        <f>ROUND(4050*0.062, 2)*13</f>
        <v>3264.2999999999997</v>
      </c>
      <c r="N15" s="14">
        <f>ROUND(4050*0.0145, 2)*13</f>
        <v>763.49</v>
      </c>
      <c r="O15" s="14">
        <f>486*13</f>
        <v>6318</v>
      </c>
      <c r="P15" s="14">
        <v>0</v>
      </c>
      <c r="Q15" s="14">
        <f>20*13</f>
        <v>260</v>
      </c>
      <c r="R15" s="14">
        <v>0</v>
      </c>
      <c r="S15" s="22"/>
      <c r="T15" s="14">
        <v>30831.97</v>
      </c>
      <c r="U15" s="10"/>
      <c r="V15" s="26"/>
      <c r="W15" s="21"/>
    </row>
    <row r="16" spans="2:23" x14ac:dyDescent="0.25">
      <c r="B16" s="9"/>
      <c r="C16" s="16" t="s">
        <v>34</v>
      </c>
      <c r="D16" s="15" t="s">
        <v>33</v>
      </c>
      <c r="E16" s="17" t="s">
        <v>33</v>
      </c>
      <c r="F16" s="14">
        <f>4050*13</f>
        <v>52650</v>
      </c>
      <c r="G16" s="15" t="s">
        <v>33</v>
      </c>
      <c r="H16" s="17" t="s">
        <v>33</v>
      </c>
      <c r="I16" s="17">
        <v>0</v>
      </c>
      <c r="J16" s="14">
        <f>F16+I16</f>
        <v>52650</v>
      </c>
      <c r="K16" s="14">
        <v>8895.64</v>
      </c>
      <c r="L16" s="14">
        <f>178.2*13</f>
        <v>2316.6</v>
      </c>
      <c r="M16" s="14">
        <f>ROUND(4050*0.062, 2)*13</f>
        <v>3264.2999999999997</v>
      </c>
      <c r="N16" s="14">
        <f>ROUND(4050*0.0145, 2)*13</f>
        <v>763.49</v>
      </c>
      <c r="O16" s="14">
        <f>486*13</f>
        <v>6318</v>
      </c>
      <c r="P16" s="14">
        <v>0</v>
      </c>
      <c r="Q16" s="14">
        <f>20*13</f>
        <v>260</v>
      </c>
      <c r="R16" s="14">
        <v>0</v>
      </c>
      <c r="S16" s="15"/>
      <c r="T16" s="14">
        <v>30831.97</v>
      </c>
      <c r="U16" s="10"/>
    </row>
    <row r="17" spans="2:21" x14ac:dyDescent="0.25">
      <c r="B17" s="9"/>
      <c r="C17" s="16" t="s">
        <v>35</v>
      </c>
      <c r="D17" s="15" t="s">
        <v>33</v>
      </c>
      <c r="E17" s="17" t="s">
        <v>33</v>
      </c>
      <c r="F17" s="14">
        <f>4050*13</f>
        <v>52650</v>
      </c>
      <c r="G17" s="15" t="s">
        <v>33</v>
      </c>
      <c r="H17" s="17" t="s">
        <v>33</v>
      </c>
      <c r="I17" s="17">
        <v>0</v>
      </c>
      <c r="J17" s="14">
        <f>F17+I17</f>
        <v>52650</v>
      </c>
      <c r="K17" s="14">
        <v>8895.64</v>
      </c>
      <c r="L17" s="14">
        <f>178.2*13</f>
        <v>2316.6</v>
      </c>
      <c r="M17" s="14">
        <v>3264.3</v>
      </c>
      <c r="N17" s="14">
        <f>ROUND(4050*0.0145, 2)*13</f>
        <v>763.49</v>
      </c>
      <c r="O17" s="14">
        <f>486*13</f>
        <v>6318</v>
      </c>
      <c r="P17" s="14">
        <v>0</v>
      </c>
      <c r="Q17" s="14">
        <f>20*13</f>
        <v>260</v>
      </c>
      <c r="R17" s="14">
        <v>0</v>
      </c>
      <c r="S17" s="15"/>
      <c r="T17" s="14">
        <v>30831.97</v>
      </c>
      <c r="U17" s="10"/>
    </row>
    <row r="18" spans="2:21" x14ac:dyDescent="0.25">
      <c r="B18" s="9"/>
      <c r="C18" s="23" t="s">
        <v>36</v>
      </c>
      <c r="D18" s="15" t="s">
        <v>33</v>
      </c>
      <c r="E18" s="17" t="s">
        <v>33</v>
      </c>
      <c r="F18" s="14">
        <f>16200+16200+4050+4050</f>
        <v>40500</v>
      </c>
      <c r="G18" s="15" t="s">
        <v>33</v>
      </c>
      <c r="H18" s="17" t="s">
        <v>33</v>
      </c>
      <c r="I18" s="17">
        <v>0</v>
      </c>
      <c r="J18" s="14">
        <f>16200+16200+4050+4050</f>
        <v>40500</v>
      </c>
      <c r="K18" s="14">
        <v>6842.8</v>
      </c>
      <c r="L18" s="14">
        <f>178.2*10</f>
        <v>1782</v>
      </c>
      <c r="M18" s="14">
        <v>139.5</v>
      </c>
      <c r="N18" s="14">
        <f>234.92+234.92+58.73+58.73</f>
        <v>587.29999999999995</v>
      </c>
      <c r="O18" s="14">
        <f>1944+1944+486+486</f>
        <v>4860</v>
      </c>
      <c r="P18" s="14">
        <v>0</v>
      </c>
      <c r="Q18" s="14">
        <f>80+80+20+20</f>
        <v>200</v>
      </c>
      <c r="R18" s="14">
        <v>0</v>
      </c>
      <c r="S18" s="22"/>
      <c r="T18" s="14">
        <v>26088.400000000001</v>
      </c>
      <c r="U18" s="10"/>
    </row>
    <row r="19" spans="2:21" ht="7.5" customHeight="1" x14ac:dyDescent="0.25">
      <c r="B19" s="11"/>
      <c r="C19" s="25"/>
      <c r="D19" s="13"/>
      <c r="E19" s="19"/>
      <c r="F19" s="18"/>
      <c r="G19" s="13"/>
      <c r="H19" s="19"/>
      <c r="I19" s="19"/>
      <c r="J19" s="18"/>
      <c r="K19" s="18"/>
      <c r="L19" s="18"/>
      <c r="M19" s="18"/>
      <c r="N19" s="18"/>
      <c r="O19" s="18"/>
      <c r="P19" s="18"/>
      <c r="Q19" s="18"/>
      <c r="R19" s="18"/>
      <c r="S19" s="24"/>
      <c r="T19" s="18"/>
      <c r="U19" s="12"/>
    </row>
    <row r="20" spans="2:21" ht="6.75" customHeight="1" x14ac:dyDescent="0.25">
      <c r="C20" s="28"/>
      <c r="D20" s="29"/>
      <c r="E20" s="30"/>
      <c r="F20" s="31"/>
      <c r="G20" s="29"/>
      <c r="H20" s="30"/>
      <c r="I20" s="30"/>
      <c r="J20" s="31"/>
      <c r="K20" s="31"/>
      <c r="L20" s="31"/>
      <c r="M20" s="31"/>
      <c r="N20" s="31"/>
      <c r="O20" s="31"/>
      <c r="P20" s="31"/>
      <c r="Q20" s="31"/>
      <c r="R20" s="31"/>
      <c r="S20" s="29"/>
      <c r="T20" s="31"/>
    </row>
    <row r="21" spans="2:21" x14ac:dyDescent="0.25">
      <c r="C21" s="32"/>
      <c r="D21" s="29"/>
      <c r="E21" s="30"/>
      <c r="F21" s="31"/>
      <c r="G21" s="29"/>
      <c r="H21" s="30"/>
      <c r="I21" s="30"/>
      <c r="J21" s="31"/>
      <c r="K21" s="31"/>
      <c r="L21" s="31"/>
      <c r="M21" s="31"/>
      <c r="N21" s="31"/>
      <c r="O21" s="31"/>
      <c r="P21" s="31"/>
      <c r="Q21" s="31"/>
      <c r="R21" s="31"/>
      <c r="S21" s="29"/>
      <c r="T21" s="31"/>
    </row>
    <row r="22" spans="2:21" x14ac:dyDescent="0.25">
      <c r="C22" s="32"/>
      <c r="D22" s="29"/>
      <c r="E22" s="30"/>
      <c r="F22" s="31"/>
      <c r="G22" s="29"/>
      <c r="H22" s="30"/>
      <c r="I22" s="30"/>
      <c r="J22" s="31"/>
      <c r="K22" s="31"/>
      <c r="L22" s="31"/>
      <c r="M22" s="31"/>
      <c r="N22" s="31"/>
      <c r="O22" s="31"/>
      <c r="P22" s="31"/>
      <c r="Q22" s="31"/>
      <c r="R22" s="31"/>
      <c r="S22" s="29"/>
      <c r="T22" s="31"/>
    </row>
    <row r="23" spans="2:21" x14ac:dyDescent="0.25">
      <c r="C23" s="32"/>
      <c r="D23" s="29"/>
      <c r="E23" s="30"/>
      <c r="F23" s="31"/>
      <c r="G23" s="29"/>
      <c r="H23" s="30"/>
      <c r="I23" s="30"/>
      <c r="J23" s="31"/>
      <c r="K23" s="31"/>
      <c r="L23" s="31"/>
      <c r="M23" s="31"/>
      <c r="N23" s="31"/>
      <c r="O23" s="31"/>
      <c r="P23" s="31"/>
      <c r="Q23" s="31"/>
      <c r="R23" s="31"/>
      <c r="S23" s="33"/>
      <c r="T23" s="31"/>
    </row>
    <row r="24" spans="2:21" x14ac:dyDescent="0.25">
      <c r="C24" s="28"/>
      <c r="D24" s="29"/>
      <c r="E24" s="31"/>
      <c r="F24" s="31"/>
      <c r="G24" s="29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29"/>
      <c r="T24" s="31"/>
    </row>
    <row r="25" spans="2:21" ht="7.5" customHeight="1" x14ac:dyDescent="0.25"/>
    <row r="26" spans="2:21" ht="7.5" customHeight="1" x14ac:dyDescent="0.25"/>
    <row r="27" spans="2:21" ht="7.5" customHeight="1" x14ac:dyDescent="0.25"/>
    <row r="31" spans="2:21" x14ac:dyDescent="0.25">
      <c r="K31" s="21"/>
    </row>
    <row r="32" spans="2:21" x14ac:dyDescent="0.25">
      <c r="M32" s="26"/>
    </row>
  </sheetData>
  <mergeCells count="7">
    <mergeCell ref="C3:T3"/>
    <mergeCell ref="E8:I9"/>
    <mergeCell ref="K9:N10"/>
    <mergeCell ref="O9:S10"/>
    <mergeCell ref="D13:J13"/>
    <mergeCell ref="S13:T13"/>
    <mergeCell ref="K13:R13"/>
  </mergeCells>
  <pageMargins left="0.7" right="0.7" top="0.75" bottom="0.75" header="0.3" footer="0.3"/>
  <pageSetup scale="75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U32"/>
  <sheetViews>
    <sheetView tabSelected="1" zoomScaleNormal="100" workbookViewId="0">
      <selection activeCell="N27" sqref="N27"/>
    </sheetView>
  </sheetViews>
  <sheetFormatPr defaultColWidth="9.140625" defaultRowHeight="15" x14ac:dyDescent="0.25"/>
  <cols>
    <col min="1" max="1" width="1.42578125" style="1" customWidth="1"/>
    <col min="2" max="2" width="1.28515625" style="1" customWidth="1"/>
    <col min="3" max="3" width="11.42578125" style="1" customWidth="1"/>
    <col min="4" max="4" width="7.140625" style="1" customWidth="1"/>
    <col min="5" max="5" width="9" style="1" customWidth="1"/>
    <col min="6" max="6" width="12.7109375" style="1" bestFit="1" customWidth="1"/>
    <col min="7" max="7" width="7.140625" style="1" customWidth="1"/>
    <col min="8" max="9" width="9" style="1" customWidth="1"/>
    <col min="10" max="10" width="12.7109375" style="1" bestFit="1" customWidth="1"/>
    <col min="11" max="11" width="11.140625" style="1" customWidth="1"/>
    <col min="12" max="13" width="11.5703125" style="1" bestFit="1" customWidth="1"/>
    <col min="14" max="14" width="9.85546875" style="1" bestFit="1" customWidth="1"/>
    <col min="15" max="15" width="9.140625" style="1" customWidth="1"/>
    <col min="16" max="16" width="9.85546875" style="1" bestFit="1" customWidth="1"/>
    <col min="17" max="17" width="9.140625" style="1" customWidth="1"/>
    <col min="18" max="18" width="9.85546875" style="1" bestFit="1" customWidth="1"/>
    <col min="19" max="19" width="7.140625" style="1" customWidth="1"/>
    <col min="20" max="20" width="12.7109375" style="1" bestFit="1" customWidth="1"/>
    <col min="21" max="21" width="1.42578125" style="1" customWidth="1"/>
    <col min="22" max="16384" width="9.140625" style="1"/>
  </cols>
  <sheetData>
    <row r="1" spans="2:21" ht="7.5" customHeight="1" x14ac:dyDescent="0.25"/>
    <row r="2" spans="2:21" ht="7.5" customHeight="1" x14ac:dyDescent="0.25"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8"/>
    </row>
    <row r="3" spans="2:21" ht="18.75" x14ac:dyDescent="0.3">
      <c r="B3" s="9"/>
      <c r="C3" s="34" t="s">
        <v>0</v>
      </c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10"/>
    </row>
    <row r="4" spans="2:21" ht="7.5" customHeight="1" x14ac:dyDescent="0.25">
      <c r="B4" s="9"/>
      <c r="U4" s="10"/>
    </row>
    <row r="5" spans="2:21" x14ac:dyDescent="0.25">
      <c r="B5" s="9"/>
      <c r="C5" s="1" t="s">
        <v>1</v>
      </c>
      <c r="E5" s="2" t="s">
        <v>39</v>
      </c>
      <c r="F5" s="2"/>
      <c r="G5" s="2"/>
      <c r="H5" s="2"/>
      <c r="I5" s="2"/>
      <c r="K5" s="1" t="s">
        <v>3</v>
      </c>
      <c r="O5" s="2" t="s">
        <v>40</v>
      </c>
      <c r="P5" s="2"/>
      <c r="Q5" s="2"/>
      <c r="R5" s="2"/>
      <c r="S5" s="2"/>
      <c r="U5" s="10"/>
    </row>
    <row r="6" spans="2:21" ht="7.5" customHeight="1" x14ac:dyDescent="0.25">
      <c r="B6" s="9"/>
      <c r="U6" s="10"/>
    </row>
    <row r="7" spans="2:21" x14ac:dyDescent="0.25">
      <c r="B7" s="9"/>
      <c r="C7" s="1" t="s">
        <v>5</v>
      </c>
      <c r="E7" s="2" t="s">
        <v>41</v>
      </c>
      <c r="F7" s="2"/>
      <c r="G7" s="2"/>
      <c r="H7" s="2"/>
      <c r="I7" s="2"/>
      <c r="K7" s="1" t="s">
        <v>7</v>
      </c>
      <c r="O7" s="27">
        <v>4</v>
      </c>
      <c r="P7" s="2"/>
      <c r="Q7" s="2"/>
      <c r="R7" s="2"/>
      <c r="S7" s="2"/>
      <c r="U7" s="10"/>
    </row>
    <row r="8" spans="2:21" ht="7.5" customHeight="1" x14ac:dyDescent="0.25">
      <c r="B8" s="9"/>
      <c r="E8" s="35" t="s">
        <v>8</v>
      </c>
      <c r="F8" s="35"/>
      <c r="G8" s="35"/>
      <c r="H8" s="35"/>
      <c r="I8" s="35"/>
      <c r="U8" s="10"/>
    </row>
    <row r="9" spans="2:21" ht="7.5" customHeight="1" x14ac:dyDescent="0.25">
      <c r="B9" s="9"/>
      <c r="E9" s="36"/>
      <c r="F9" s="36"/>
      <c r="G9" s="36"/>
      <c r="H9" s="36"/>
      <c r="I9" s="36"/>
      <c r="K9" s="37" t="s">
        <v>9</v>
      </c>
      <c r="L9" s="37"/>
      <c r="M9" s="37"/>
      <c r="N9" s="37"/>
      <c r="O9" s="37">
        <v>3</v>
      </c>
      <c r="P9" s="37"/>
      <c r="Q9" s="37"/>
      <c r="R9" s="37"/>
      <c r="S9" s="37"/>
      <c r="U9" s="10"/>
    </row>
    <row r="10" spans="2:21" ht="7.5" customHeight="1" x14ac:dyDescent="0.25">
      <c r="B10" s="9"/>
      <c r="K10" s="37"/>
      <c r="L10" s="37"/>
      <c r="M10" s="37"/>
      <c r="N10" s="37"/>
      <c r="O10" s="36"/>
      <c r="P10" s="36"/>
      <c r="Q10" s="36"/>
      <c r="R10" s="36"/>
      <c r="S10" s="36"/>
      <c r="U10" s="10"/>
    </row>
    <row r="11" spans="2:21" x14ac:dyDescent="0.25">
      <c r="B11" s="9"/>
      <c r="C11" s="1" t="s">
        <v>10</v>
      </c>
      <c r="E11" s="2" t="s">
        <v>42</v>
      </c>
      <c r="F11" s="2"/>
      <c r="G11" s="2"/>
      <c r="H11" s="2"/>
      <c r="I11" s="2"/>
      <c r="U11" s="10"/>
    </row>
    <row r="12" spans="2:21" x14ac:dyDescent="0.25">
      <c r="B12" s="9"/>
      <c r="U12" s="10"/>
    </row>
    <row r="13" spans="2:21" x14ac:dyDescent="0.25">
      <c r="B13" s="9"/>
      <c r="C13" s="4"/>
      <c r="D13" s="38" t="s">
        <v>12</v>
      </c>
      <c r="E13" s="39"/>
      <c r="F13" s="39"/>
      <c r="G13" s="39"/>
      <c r="H13" s="39"/>
      <c r="I13" s="39"/>
      <c r="J13" s="40"/>
      <c r="K13" s="38" t="s">
        <v>13</v>
      </c>
      <c r="L13" s="39"/>
      <c r="M13" s="39"/>
      <c r="N13" s="39"/>
      <c r="O13" s="39"/>
      <c r="P13" s="39"/>
      <c r="Q13" s="39"/>
      <c r="R13" s="40"/>
      <c r="S13" s="41"/>
      <c r="T13" s="42"/>
      <c r="U13" s="10"/>
    </row>
    <row r="14" spans="2:21" ht="122.25" x14ac:dyDescent="0.25">
      <c r="B14" s="9"/>
      <c r="C14" s="3" t="s">
        <v>14</v>
      </c>
      <c r="D14" s="3" t="s">
        <v>15</v>
      </c>
      <c r="E14" s="3" t="s">
        <v>16</v>
      </c>
      <c r="F14" s="3" t="s">
        <v>17</v>
      </c>
      <c r="G14" s="3" t="s">
        <v>18</v>
      </c>
      <c r="H14" s="3" t="s">
        <v>19</v>
      </c>
      <c r="I14" s="3" t="s">
        <v>20</v>
      </c>
      <c r="J14" s="3" t="s">
        <v>21</v>
      </c>
      <c r="K14" s="3" t="s">
        <v>22</v>
      </c>
      <c r="L14" s="3" t="s">
        <v>23</v>
      </c>
      <c r="M14" s="3" t="s">
        <v>24</v>
      </c>
      <c r="N14" s="3" t="s">
        <v>25</v>
      </c>
      <c r="O14" s="3" t="s">
        <v>26</v>
      </c>
      <c r="P14" s="3" t="s">
        <v>27</v>
      </c>
      <c r="Q14" s="3" t="s">
        <v>28</v>
      </c>
      <c r="R14" s="3" t="s">
        <v>29</v>
      </c>
      <c r="S14" s="3" t="s">
        <v>30</v>
      </c>
      <c r="T14" s="3" t="s">
        <v>31</v>
      </c>
      <c r="U14" s="10"/>
    </row>
    <row r="15" spans="2:21" x14ac:dyDescent="0.25">
      <c r="B15" s="9"/>
      <c r="C15" s="23" t="s">
        <v>32</v>
      </c>
      <c r="D15" s="15" t="s">
        <v>33</v>
      </c>
      <c r="E15" s="17" t="s">
        <v>33</v>
      </c>
      <c r="F15" s="14">
        <f>2450*13</f>
        <v>31850</v>
      </c>
      <c r="G15" s="15" t="s">
        <v>33</v>
      </c>
      <c r="H15" s="17" t="s">
        <v>33</v>
      </c>
      <c r="I15" s="14">
        <v>0</v>
      </c>
      <c r="J15" s="14">
        <f>F15+I15</f>
        <v>31850</v>
      </c>
      <c r="K15" s="14">
        <v>2753.4</v>
      </c>
      <c r="L15" s="14">
        <f>120*13</f>
        <v>1560</v>
      </c>
      <c r="M15" s="14">
        <f>148.8*13</f>
        <v>1934.4</v>
      </c>
      <c r="N15" s="14">
        <f>34.8*13</f>
        <v>452.4</v>
      </c>
      <c r="O15" s="14">
        <v>0</v>
      </c>
      <c r="P15" s="14">
        <f>20*13</f>
        <v>260</v>
      </c>
      <c r="Q15" s="14">
        <f>5*13</f>
        <v>65</v>
      </c>
      <c r="R15" s="14">
        <f>50*13</f>
        <v>650</v>
      </c>
      <c r="S15" s="22"/>
      <c r="T15" s="14">
        <v>24174.799999999999</v>
      </c>
      <c r="U15" s="10"/>
    </row>
    <row r="16" spans="2:21" x14ac:dyDescent="0.25">
      <c r="B16" s="9"/>
      <c r="C16" s="16" t="s">
        <v>34</v>
      </c>
      <c r="D16" s="15" t="s">
        <v>33</v>
      </c>
      <c r="E16" s="17" t="s">
        <v>33</v>
      </c>
      <c r="F16" s="14">
        <f>2450*13</f>
        <v>31850</v>
      </c>
      <c r="G16" s="15" t="s">
        <v>33</v>
      </c>
      <c r="H16" s="17" t="s">
        <v>33</v>
      </c>
      <c r="I16" s="14">
        <v>0</v>
      </c>
      <c r="J16" s="14">
        <f>F16+I16</f>
        <v>31850</v>
      </c>
      <c r="K16" s="14">
        <v>2753.4</v>
      </c>
      <c r="L16" s="14">
        <f>120*13</f>
        <v>1560</v>
      </c>
      <c r="M16" s="14">
        <f>148.8*13</f>
        <v>1934.4</v>
      </c>
      <c r="N16" s="14">
        <f>34.8*13</f>
        <v>452.4</v>
      </c>
      <c r="O16" s="14">
        <v>0</v>
      </c>
      <c r="P16" s="14">
        <f>20*13</f>
        <v>260</v>
      </c>
      <c r="Q16" s="14">
        <f>5*13</f>
        <v>65</v>
      </c>
      <c r="R16" s="14">
        <f>50*13</f>
        <v>650</v>
      </c>
      <c r="S16" s="15"/>
      <c r="T16" s="14">
        <v>24174.799999999999</v>
      </c>
      <c r="U16" s="10"/>
    </row>
    <row r="17" spans="2:21" x14ac:dyDescent="0.25">
      <c r="B17" s="9"/>
      <c r="C17" s="16" t="s">
        <v>35</v>
      </c>
      <c r="D17" s="15" t="s">
        <v>33</v>
      </c>
      <c r="E17" s="17" t="s">
        <v>33</v>
      </c>
      <c r="F17" s="14">
        <f>2450*13</f>
        <v>31850</v>
      </c>
      <c r="G17" s="15" t="s">
        <v>33</v>
      </c>
      <c r="H17" s="17" t="s">
        <v>33</v>
      </c>
      <c r="I17" s="14">
        <v>0</v>
      </c>
      <c r="J17" s="14">
        <f>F17+I17</f>
        <v>31850</v>
      </c>
      <c r="K17" s="14">
        <v>2753.4</v>
      </c>
      <c r="L17" s="14">
        <f>120*13</f>
        <v>1560</v>
      </c>
      <c r="M17" s="14">
        <f>148.8*13</f>
        <v>1934.4</v>
      </c>
      <c r="N17" s="14">
        <f>34.8*13</f>
        <v>452.4</v>
      </c>
      <c r="O17" s="14">
        <v>0</v>
      </c>
      <c r="P17" s="14">
        <f>20*13</f>
        <v>260</v>
      </c>
      <c r="Q17" s="14">
        <f>5*13</f>
        <v>65</v>
      </c>
      <c r="R17" s="14">
        <f>50*13</f>
        <v>650</v>
      </c>
      <c r="S17" s="15"/>
      <c r="T17" s="14">
        <v>24174.799999999999</v>
      </c>
      <c r="U17" s="10"/>
    </row>
    <row r="18" spans="2:21" x14ac:dyDescent="0.25">
      <c r="B18" s="9"/>
      <c r="C18" s="23" t="s">
        <v>36</v>
      </c>
      <c r="D18" s="15" t="s">
        <v>33</v>
      </c>
      <c r="E18" s="17" t="s">
        <v>33</v>
      </c>
      <c r="F18" s="14">
        <v>24500</v>
      </c>
      <c r="G18" s="15" t="s">
        <v>33</v>
      </c>
      <c r="H18" s="17" t="s">
        <v>33</v>
      </c>
      <c r="I18" s="14">
        <v>0</v>
      </c>
      <c r="J18" s="14">
        <v>24500</v>
      </c>
      <c r="K18" s="14">
        <v>2118</v>
      </c>
      <c r="L18" s="14">
        <f>120*10</f>
        <v>1200</v>
      </c>
      <c r="M18" s="14">
        <f>148.8*10</f>
        <v>1488</v>
      </c>
      <c r="N18" s="14">
        <f>34.8*10</f>
        <v>348</v>
      </c>
      <c r="O18" s="14">
        <v>0</v>
      </c>
      <c r="P18" s="14">
        <v>200</v>
      </c>
      <c r="Q18" s="14">
        <v>50</v>
      </c>
      <c r="R18" s="14">
        <v>500</v>
      </c>
      <c r="S18" s="22"/>
      <c r="T18" s="14">
        <v>18596</v>
      </c>
      <c r="U18" s="10"/>
    </row>
    <row r="19" spans="2:21" ht="7.5" customHeight="1" x14ac:dyDescent="0.25">
      <c r="B19" s="11"/>
      <c r="C19" s="25"/>
      <c r="D19" s="13"/>
      <c r="E19" s="19"/>
      <c r="F19" s="18"/>
      <c r="G19" s="13"/>
      <c r="H19" s="1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24"/>
      <c r="T19" s="18"/>
      <c r="U19" s="12"/>
    </row>
    <row r="20" spans="2:21" ht="6.75" customHeight="1" x14ac:dyDescent="0.25">
      <c r="C20" s="28"/>
      <c r="D20" s="29"/>
      <c r="E20" s="30"/>
      <c r="F20" s="31"/>
      <c r="G20" s="29"/>
      <c r="H20" s="30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29"/>
      <c r="T20" s="31"/>
    </row>
    <row r="21" spans="2:21" x14ac:dyDescent="0.25">
      <c r="C21" s="32"/>
      <c r="D21" s="29"/>
      <c r="E21" s="30"/>
      <c r="F21" s="31"/>
      <c r="G21" s="29"/>
      <c r="H21" s="30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29"/>
      <c r="T21" s="31"/>
    </row>
    <row r="22" spans="2:21" x14ac:dyDescent="0.25">
      <c r="C22" s="32"/>
      <c r="D22" s="29"/>
      <c r="E22" s="30"/>
      <c r="F22" s="31"/>
      <c r="G22" s="29"/>
      <c r="H22" s="30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29"/>
      <c r="T22" s="31"/>
    </row>
    <row r="23" spans="2:21" x14ac:dyDescent="0.25">
      <c r="C23" s="32"/>
      <c r="D23" s="29"/>
      <c r="E23" s="30"/>
      <c r="F23" s="31"/>
      <c r="G23" s="29"/>
      <c r="H23" s="30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3"/>
      <c r="T23" s="31"/>
    </row>
    <row r="24" spans="2:21" x14ac:dyDescent="0.25">
      <c r="C24" s="28"/>
      <c r="D24" s="29"/>
      <c r="E24" s="31"/>
      <c r="F24" s="31"/>
      <c r="G24" s="29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29"/>
      <c r="T24" s="31"/>
    </row>
    <row r="25" spans="2:21" ht="7.5" customHeight="1" x14ac:dyDescent="0.25"/>
    <row r="26" spans="2:21" ht="7.5" customHeight="1" x14ac:dyDescent="0.25"/>
    <row r="27" spans="2:21" ht="7.5" customHeight="1" x14ac:dyDescent="0.25"/>
    <row r="31" spans="2:21" x14ac:dyDescent="0.25">
      <c r="K31" s="5"/>
    </row>
    <row r="32" spans="2:21" x14ac:dyDescent="0.25">
      <c r="K32" s="5"/>
      <c r="L32" s="5"/>
    </row>
  </sheetData>
  <mergeCells count="7">
    <mergeCell ref="C3:T3"/>
    <mergeCell ref="E8:I9"/>
    <mergeCell ref="K9:N10"/>
    <mergeCell ref="O9:S10"/>
    <mergeCell ref="D13:J13"/>
    <mergeCell ref="S13:T13"/>
    <mergeCell ref="K13:R13"/>
  </mergeCells>
  <pageMargins left="0.7" right="0.7" top="0.75" bottom="0.75" header="0.3" footer="0.3"/>
  <pageSetup scale="75" fitToHeight="0" orientation="landscape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2873CE56C87144A133B2EBCD3BDA1D" ma:contentTypeVersion="20" ma:contentTypeDescription="Create a new document." ma:contentTypeScope="" ma:versionID="9b54fbad47311ab20a1f05bf89ce0081">
  <xsd:schema xmlns:xsd="http://www.w3.org/2001/XMLSchema" xmlns:xs="http://www.w3.org/2001/XMLSchema" xmlns:p="http://schemas.microsoft.com/office/2006/metadata/properties" xmlns:ns1="http://schemas.microsoft.com/sharepoint/v3" xmlns:ns2="c4c72b89-72ec-411c-a8b5-5fcd668a19e2" xmlns:ns3="e02fc076-8ca2-4386-9cc4-789b8e420814" targetNamespace="http://schemas.microsoft.com/office/2006/metadata/properties" ma:root="true" ma:fieldsID="1b3d89c75b80a505ef7e14649f5a45a8" ns1:_="" ns2:_="" ns3:_="">
    <xsd:import namespace="http://schemas.microsoft.com/sharepoint/v3"/>
    <xsd:import namespace="c4c72b89-72ec-411c-a8b5-5fcd668a19e2"/>
    <xsd:import namespace="e02fc076-8ca2-4386-9cc4-789b8e4208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c72b89-72ec-411c-a8b5-5fcd668a1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fc076-8ca2-4386-9cc4-789b8e42081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1417089-4730-452d-8ade-1ee82e2d1d49}" ma:internalName="TaxCatchAll" ma:showField="CatchAllData" ma:web="e02fc076-8ca2-4386-9cc4-789b8e4208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e02fc076-8ca2-4386-9cc4-789b8e420814" xsi:nil="true"/>
    <lcf76f155ced4ddcb4097134ff3c332f xmlns="c4c72b89-72ec-411c-a8b5-5fcd668a19e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671F415-0169-4165-ADBA-76036B256D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01B38FE-9F4D-4870-8ACF-95974D125FE9}"/>
</file>

<file path=customXml/itemProps3.xml><?xml version="1.0" encoding="utf-8"?>
<ds:datastoreItem xmlns:ds="http://schemas.openxmlformats.org/officeDocument/2006/customXml" ds:itemID="{CEEF91F2-A390-4CDE-ABD6-07395EFA072A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CPP 4-1 (#3b)</vt:lpstr>
      <vt:lpstr>CPP 4-1 (#3c)</vt:lpstr>
      <vt:lpstr>CPP 4-1 (#3d)</vt:lpstr>
    </vt:vector>
  </TitlesOfParts>
  <Manager/>
  <Company>Hewlett-Packard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Molly Spencer</dc:creator>
  <cp:keywords/>
  <dc:description/>
  <cp:lastModifiedBy>Student Name</cp:lastModifiedBy>
  <cp:revision/>
  <dcterms:created xsi:type="dcterms:W3CDTF">2014-01-13T21:04:15Z</dcterms:created>
  <dcterms:modified xsi:type="dcterms:W3CDTF">2023-04-25T14:50:55Z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0x010100BF2873CE56C87144A133B2EBCD3BDA1D</vt:lpwstr>
  </property>
</Properties>
</file>